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pf787769.UK\Desktop\"/>
    </mc:Choice>
  </mc:AlternateContent>
  <xr:revisionPtr revIDLastSave="0" documentId="8_{A7647BB5-7C93-4B8A-8D2B-065C75B80F25}" xr6:coauthVersionLast="36" xr6:coauthVersionMax="36" xr10:uidLastSave="{00000000-0000-0000-0000-000000000000}"/>
  <bookViews>
    <workbookView xWindow="0" yWindow="0" windowWidth="19200" windowHeight="8150" xr2:uid="{D7A6D0A8-E7F2-4D61-B3F6-8BB9E43C5EC0}"/>
  </bookViews>
  <sheets>
    <sheet name="Proposed 1 (PSF highlights)" sheetId="5" r:id="rId1"/>
  </sheets>
  <definedNames>
    <definedName name="_xlnm.Print_Area" localSheetId="0">'Proposed 1 (PSF highlights)'!$B$2:$L$67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6" i="5" l="1"/>
  <c r="L77" i="5"/>
  <c r="L75" i="5"/>
  <c r="G67" i="5" l="1"/>
  <c r="L67" i="5" l="1"/>
  <c r="G34" i="5" l="1"/>
  <c r="L34" i="5" l="1"/>
  <c r="L19" i="5" l="1"/>
  <c r="H19" i="5"/>
  <c r="G19" i="5"/>
  <c r="H10" i="5"/>
  <c r="L17" i="5" l="1"/>
  <c r="G30" i="5"/>
  <c r="G25" i="5" l="1"/>
  <c r="L43" i="5"/>
  <c r="L25" i="5"/>
  <c r="G17" i="5" l="1"/>
  <c r="G63" i="5" l="1"/>
  <c r="G61" i="5"/>
  <c r="G59" i="5"/>
  <c r="H17" i="5" l="1"/>
  <c r="H43" i="5" l="1"/>
  <c r="H26" i="5"/>
  <c r="H25" i="5" l="1"/>
</calcChain>
</file>

<file path=xl/sharedStrings.xml><?xml version="1.0" encoding="utf-8"?>
<sst xmlns="http://schemas.openxmlformats.org/spreadsheetml/2006/main" count="57" uniqueCount="45">
  <si>
    <t>Q1 2019</t>
  </si>
  <si>
    <t>% Change</t>
  </si>
  <si>
    <t>Financial Results</t>
  </si>
  <si>
    <t>Gross margin (net of fair value adjustment)</t>
  </si>
  <si>
    <t>Total SG&amp;A</t>
  </si>
  <si>
    <t>Earnings</t>
  </si>
  <si>
    <t>Interest</t>
  </si>
  <si>
    <t>Tax</t>
  </si>
  <si>
    <t>Depreciation</t>
  </si>
  <si>
    <t>Fair value change in financial assets</t>
  </si>
  <si>
    <t>Fair value change in Bio assets</t>
  </si>
  <si>
    <t>PSF EBITDA</t>
  </si>
  <si>
    <t>Total Assets</t>
  </si>
  <si>
    <t>Recreational</t>
  </si>
  <si>
    <t>Medical</t>
  </si>
  <si>
    <t>Other</t>
  </si>
  <si>
    <t>Total SG&amp;A (net of share based payments)</t>
  </si>
  <si>
    <t>Share based payments</t>
  </si>
  <si>
    <t>PSF pick up</t>
  </si>
  <si>
    <t>Plant and equipment &amp; Plant under construction</t>
  </si>
  <si>
    <t>Gross revenue</t>
  </si>
  <si>
    <t>Net income (Loss)</t>
  </si>
  <si>
    <t>Average Selling Price, net of excise duty</t>
  </si>
  <si>
    <t>Dry Cannabis</t>
  </si>
  <si>
    <t>Cannabis Oils</t>
  </si>
  <si>
    <t>Interest, FX and other</t>
  </si>
  <si>
    <t>Pure Sunfarms Financial Results</t>
  </si>
  <si>
    <t>Balance Sheet</t>
  </si>
  <si>
    <t>Operational Results</t>
  </si>
  <si>
    <t xml:space="preserve">Cannabis Gross revenue </t>
  </si>
  <si>
    <t>$</t>
  </si>
  <si>
    <t>Q2 2019</t>
  </si>
  <si>
    <t>Q2 2018</t>
  </si>
  <si>
    <t>Q2 2019 Key Financial and Operational  Metrics</t>
  </si>
  <si>
    <t>Net revenue (net of excise taxes)</t>
  </si>
  <si>
    <t>Total R&amp;D expenses</t>
  </si>
  <si>
    <t>Upstream adj</t>
  </si>
  <si>
    <t>Bio-asset EHT adj net of tax</t>
  </si>
  <si>
    <t>Cash and cash equivalents</t>
  </si>
  <si>
    <t>(Canadian Dollars)</t>
  </si>
  <si>
    <t xml:space="preserve">Net income (Loss) </t>
  </si>
  <si>
    <t>Adjusted EBITDA*</t>
  </si>
  <si>
    <t>Adjusted EBITDA**</t>
  </si>
  <si>
    <t>* EMH's adjusted EBITDA is calculated by substracting interest income, gain on changes in fair value of biological assets, share of income from joint venture and deferred income tax recovery and adding back depreciation, share-based payments, other expenses, loss from fair value changes in financial assets and 50% of Pure Sunfarms' adjusted EBITDA from EMH net loss and comprehensive loss.</t>
  </si>
  <si>
    <t>** Pure Sunfarms adjusted EBITDA is calculated by substracting Pure Sunfarms' change in fair value of biological asset, non-cash other income ($50,999 in Q1 2019) and fair value adjustment, and adding back realized fair value amounts included in inventory sold, amortization expense and provision for income tax (adjusted for $3,750 in Q1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</si>
</sst>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quot;$&quot;* #,##0.00_-;\-&quot;$&quot;* #,##0.00_-;_-&quot;$&quot;* &quot;-&quot;??_-;_-@_-"/>
    <numFmt numFmtId="165" formatCode="_-* #,##0.00_-;\-* #,##0.00_-;_-* &quot;-&quot;??_-;_-@_-"/>
    <numFmt numFmtId="166" formatCode="_(&quot;$&quot;* #,##0_);_(&quot;$&quot;* \(#,##0\);_(&quot;$&quot;* &quot;-&quot;??_);_(@_)"/>
    <numFmt numFmtId="167"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b/>
      <sz val="13"/>
      <color rgb="FFFF0000"/>
      <name val="Calibri"/>
      <family val="2"/>
      <scheme val="minor"/>
    </font>
    <font>
      <b/>
      <sz val="11"/>
      <color rgb="FFFF0000"/>
      <name val="Calibri"/>
      <family val="2"/>
      <scheme val="minor"/>
    </font>
    <font>
      <sz val="12"/>
      <color theme="1"/>
      <name val="Calibri"/>
      <family val="2"/>
      <scheme val="minor"/>
    </font>
    <font>
      <i/>
      <sz val="12"/>
      <color theme="1"/>
      <name val="Calibri"/>
      <family val="2"/>
      <scheme val="minor"/>
    </font>
    <font>
      <sz val="11"/>
      <name val="Calibri"/>
      <family val="2"/>
    </font>
    <font>
      <sz val="10"/>
      <color indexed="8"/>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43" fontId="10" fillId="0" borderId="0" applyFont="0" applyFill="0" applyBorder="0" applyAlignment="0" applyProtection="0"/>
    <xf numFmtId="0" fontId="11" fillId="0" borderId="0">
      <alignment vertical="top"/>
    </xf>
    <xf numFmtId="43" fontId="11" fillId="0" borderId="0" applyFont="0" applyFill="0" applyBorder="0" applyAlignment="0" applyProtection="0"/>
    <xf numFmtId="0" fontId="1" fillId="0" borderId="0"/>
    <xf numFmtId="0" fontId="1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63">
    <xf numFmtId="0" fontId="0" fillId="0" borderId="0" xfId="0"/>
    <xf numFmtId="0" fontId="0" fillId="2" borderId="0" xfId="0" applyFill="1"/>
    <xf numFmtId="0" fontId="3" fillId="2" borderId="0" xfId="0" applyFont="1" applyFill="1"/>
    <xf numFmtId="0" fontId="4" fillId="2" borderId="0" xfId="0" applyFont="1" applyFill="1" applyBorder="1"/>
    <xf numFmtId="0" fontId="5" fillId="2" borderId="0" xfId="0" applyFont="1" applyFill="1"/>
    <xf numFmtId="9" fontId="5" fillId="2" borderId="0" xfId="3" applyFont="1" applyFill="1" applyAlignment="1">
      <alignment horizontal="center"/>
    </xf>
    <xf numFmtId="0" fontId="6" fillId="2" borderId="0" xfId="0" applyFont="1" applyFill="1"/>
    <xf numFmtId="0" fontId="5" fillId="2" borderId="1" xfId="0" applyFont="1" applyFill="1" applyBorder="1"/>
    <xf numFmtId="0" fontId="5" fillId="2" borderId="0" xfId="0" applyFont="1" applyFill="1" applyBorder="1"/>
    <xf numFmtId="0" fontId="0" fillId="2" borderId="2" xfId="0" applyFill="1" applyBorder="1"/>
    <xf numFmtId="0" fontId="0" fillId="2" borderId="0" xfId="0" applyFill="1" applyBorder="1"/>
    <xf numFmtId="167" fontId="0" fillId="2" borderId="0" xfId="1" applyNumberFormat="1" applyFont="1" applyFill="1"/>
    <xf numFmtId="0" fontId="7" fillId="2" borderId="0" xfId="0" applyFont="1" applyFill="1"/>
    <xf numFmtId="167" fontId="1" fillId="2" borderId="0" xfId="1" applyNumberFormat="1" applyFont="1" applyFill="1"/>
    <xf numFmtId="9" fontId="8" fillId="2" borderId="0" xfId="3" applyFont="1" applyFill="1" applyAlignment="1">
      <alignment horizontal="center"/>
    </xf>
    <xf numFmtId="0" fontId="8" fillId="2" borderId="1" xfId="0" applyFont="1" applyFill="1" applyBorder="1"/>
    <xf numFmtId="0" fontId="8" fillId="2" borderId="0" xfId="0" applyFont="1" applyFill="1" applyBorder="1"/>
    <xf numFmtId="0" fontId="0" fillId="2" borderId="2" xfId="0" applyFont="1" applyFill="1" applyBorder="1"/>
    <xf numFmtId="0" fontId="0" fillId="2" borderId="0" xfId="0" applyFont="1" applyFill="1" applyBorder="1"/>
    <xf numFmtId="0" fontId="2" fillId="2" borderId="2" xfId="0" applyFont="1" applyFill="1" applyBorder="1"/>
    <xf numFmtId="0" fontId="2" fillId="2" borderId="0" xfId="0" applyFont="1" applyFill="1" applyBorder="1"/>
    <xf numFmtId="0" fontId="8" fillId="2" borderId="0" xfId="0" applyFont="1" applyFill="1"/>
    <xf numFmtId="167" fontId="8" fillId="2" borderId="0" xfId="2" applyNumberFormat="1" applyFont="1" applyFill="1"/>
    <xf numFmtId="166" fontId="8" fillId="2" borderId="0" xfId="2" applyNumberFormat="1" applyFont="1" applyFill="1"/>
    <xf numFmtId="167" fontId="8" fillId="2" borderId="0" xfId="1" applyNumberFormat="1" applyFont="1" applyFill="1"/>
    <xf numFmtId="166" fontId="5" fillId="2" borderId="0" xfId="2" applyNumberFormat="1" applyFont="1" applyFill="1"/>
    <xf numFmtId="0" fontId="5" fillId="2" borderId="0" xfId="0" applyFont="1" applyFill="1" applyAlignment="1">
      <alignment horizontal="center"/>
    </xf>
    <xf numFmtId="167" fontId="5" fillId="2" borderId="0" xfId="2" applyNumberFormat="1" applyFont="1" applyFill="1"/>
    <xf numFmtId="167" fontId="8" fillId="2" borderId="0" xfId="1" applyNumberFormat="1" applyFont="1" applyFill="1" applyAlignment="1">
      <alignment horizontal="right"/>
    </xf>
    <xf numFmtId="9" fontId="8" fillId="2" borderId="0" xfId="3" applyFont="1" applyFill="1"/>
    <xf numFmtId="0" fontId="9" fillId="2" borderId="0" xfId="0" applyFont="1" applyFill="1"/>
    <xf numFmtId="0" fontId="8" fillId="2" borderId="2" xfId="0" applyFont="1" applyFill="1" applyBorder="1"/>
    <xf numFmtId="166" fontId="0" fillId="2" borderId="0" xfId="0" applyNumberFormat="1" applyFill="1"/>
    <xf numFmtId="167" fontId="8" fillId="0" borderId="0" xfId="1" applyNumberFormat="1" applyFont="1" applyFill="1"/>
    <xf numFmtId="167" fontId="8" fillId="0" borderId="0" xfId="2" applyNumberFormat="1" applyFont="1" applyFill="1"/>
    <xf numFmtId="167" fontId="1" fillId="0" borderId="0" xfId="1" applyNumberFormat="1" applyFont="1" applyFill="1"/>
    <xf numFmtId="167" fontId="5" fillId="0" borderId="0" xfId="2" applyNumberFormat="1" applyFont="1" applyFill="1"/>
    <xf numFmtId="166" fontId="8" fillId="0" borderId="0" xfId="2" applyNumberFormat="1" applyFont="1" applyFill="1"/>
    <xf numFmtId="9" fontId="8" fillId="0" borderId="0" xfId="3" applyFont="1" applyFill="1"/>
    <xf numFmtId="166" fontId="8" fillId="0" borderId="2" xfId="2" applyNumberFormat="1" applyFont="1" applyFill="1" applyBorder="1"/>
    <xf numFmtId="167" fontId="8" fillId="0" borderId="2" xfId="1" applyNumberFormat="1" applyFont="1" applyFill="1" applyBorder="1"/>
    <xf numFmtId="166" fontId="5" fillId="0" borderId="0" xfId="2" applyNumberFormat="1" applyFont="1" applyFill="1"/>
    <xf numFmtId="166" fontId="5" fillId="0" borderId="0" xfId="2" applyNumberFormat="1" applyFont="1" applyFill="1" applyBorder="1"/>
    <xf numFmtId="166" fontId="8" fillId="0" borderId="0" xfId="2" applyNumberFormat="1" applyFont="1" applyFill="1" applyBorder="1"/>
    <xf numFmtId="167" fontId="5" fillId="0" borderId="0" xfId="1" applyNumberFormat="1" applyFont="1" applyFill="1"/>
    <xf numFmtId="167" fontId="8" fillId="0" borderId="0" xfId="1" applyNumberFormat="1" applyFont="1" applyFill="1" applyBorder="1"/>
    <xf numFmtId="166" fontId="5" fillId="0" borderId="2" xfId="2" applyNumberFormat="1" applyFont="1" applyFill="1" applyBorder="1"/>
    <xf numFmtId="164" fontId="8" fillId="0" borderId="0" xfId="2" applyFont="1" applyFill="1"/>
    <xf numFmtId="165" fontId="8" fillId="0" borderId="0" xfId="1" applyFont="1" applyFill="1"/>
    <xf numFmtId="0" fontId="5" fillId="0" borderId="0" xfId="0" applyFont="1" applyFill="1" applyBorder="1"/>
    <xf numFmtId="0" fontId="8" fillId="0" borderId="0" xfId="0" applyFont="1" applyFill="1" applyBorder="1"/>
    <xf numFmtId="0" fontId="5" fillId="0" borderId="0" xfId="0" applyFont="1" applyFill="1"/>
    <xf numFmtId="0" fontId="5" fillId="0" borderId="2" xfId="0" applyFont="1" applyFill="1" applyBorder="1"/>
    <xf numFmtId="0" fontId="8" fillId="0" borderId="2" xfId="0" applyFont="1" applyFill="1" applyBorder="1"/>
    <xf numFmtId="0" fontId="8" fillId="0" borderId="0" xfId="0" applyFont="1" applyFill="1"/>
    <xf numFmtId="167" fontId="0" fillId="0" borderId="0" xfId="1" applyNumberFormat="1" applyFont="1" applyFill="1"/>
    <xf numFmtId="164" fontId="5" fillId="0" borderId="0" xfId="2" applyFont="1" applyFill="1"/>
    <xf numFmtId="167" fontId="5" fillId="0" borderId="0" xfId="2" applyNumberFormat="1" applyFont="1" applyFill="1" applyBorder="1"/>
    <xf numFmtId="167" fontId="8" fillId="0" borderId="0" xfId="2" applyNumberFormat="1" applyFont="1" applyFill="1" applyBorder="1"/>
    <xf numFmtId="167" fontId="5" fillId="2" borderId="0" xfId="2" applyNumberFormat="1" applyFont="1" applyFill="1" applyBorder="1"/>
    <xf numFmtId="167" fontId="8" fillId="2" borderId="0" xfId="2" applyNumberFormat="1" applyFont="1" applyFill="1" applyBorder="1"/>
    <xf numFmtId="9" fontId="8" fillId="0" borderId="0" xfId="3" applyFont="1" applyFill="1" applyBorder="1"/>
    <xf numFmtId="0" fontId="0" fillId="2" borderId="0" xfId="0" applyFill="1" applyAlignment="1">
      <alignment horizontal="left" vertical="top" wrapText="1"/>
    </xf>
  </cellXfs>
  <cellStyles count="14">
    <cellStyle name="Comma" xfId="1" builtinId="3"/>
    <cellStyle name="Comma 2" xfId="6" xr:uid="{A3053C25-F90A-4CB8-AD33-223203FF8E54}"/>
    <cellStyle name="Comma 2 2" xfId="11" xr:uid="{8C17AADF-5418-4A34-A3DB-2113F9AB14FC}"/>
    <cellStyle name="Comma 3" xfId="8" xr:uid="{BDA3CDF8-26D6-4C3D-9C30-CF595ADEF7A0}"/>
    <cellStyle name="Comma 4" xfId="13" xr:uid="{6AE9057F-412E-44E6-B27A-BE59303A19A4}"/>
    <cellStyle name="Comma 5" xfId="4" xr:uid="{1F93F476-0C33-458B-ADBE-CFA631BEB23A}"/>
    <cellStyle name="Currency" xfId="2" builtinId="4"/>
    <cellStyle name="Normal" xfId="0" builtinId="0"/>
    <cellStyle name="Normal 2" xfId="5" xr:uid="{A2B6D2A7-C094-4B5A-8DCB-1735138414D9}"/>
    <cellStyle name="Normal 2 2" xfId="10" xr:uid="{C50959E4-1CB1-4DFD-8FBF-D68269E55273}"/>
    <cellStyle name="Normal 3" xfId="7" xr:uid="{0235D9E4-E083-4D5C-AF36-2A526A43C0FA}"/>
    <cellStyle name="Normal 3 2" xfId="9" xr:uid="{FEBDCE8C-8486-494D-A32E-1B4B99413A01}"/>
    <cellStyle name="Percent" xfId="3" builtinId="5"/>
    <cellStyle name="Percent 2" xfId="12" xr:uid="{D3217EBE-3698-4F25-86DB-F784BF4C4E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E2F00-123B-41F4-93B1-A6A065A76A9F}">
  <sheetPr>
    <pageSetUpPr fitToPage="1"/>
  </sheetPr>
  <dimension ref="B1:S81"/>
  <sheetViews>
    <sheetView showGridLines="0" tabSelected="1" workbookViewId="0">
      <pane ySplit="5" topLeftCell="A64" activePane="bottomLeft" state="frozen"/>
      <selection pane="bottomLeft" activeCell="O29" sqref="O29"/>
    </sheetView>
  </sheetViews>
  <sheetFormatPr defaultColWidth="9.1796875" defaultRowHeight="14.5" outlineLevelRow="1" x14ac:dyDescent="0.35"/>
  <cols>
    <col min="1" max="1" width="0.81640625" style="1" customWidth="1"/>
    <col min="2" max="4" width="9.1796875" style="1"/>
    <col min="5" max="5" width="10" style="1" bestFit="1" customWidth="1"/>
    <col min="6" max="6" width="11" style="1" bestFit="1" customWidth="1"/>
    <col min="7" max="7" width="13.453125" style="1" customWidth="1"/>
    <col min="8" max="8" width="16.36328125" style="1" customWidth="1"/>
    <col min="9" max="9" width="3.453125" style="1" customWidth="1"/>
    <col min="10" max="10" width="10.453125" style="1" bestFit="1" customWidth="1"/>
    <col min="11" max="11" width="5.36328125" style="1" customWidth="1"/>
    <col min="12" max="12" width="14.81640625" style="1" customWidth="1"/>
    <col min="13" max="16384" width="9.1796875" style="1"/>
  </cols>
  <sheetData>
    <row r="1" spans="2:19" ht="5" customHeight="1" x14ac:dyDescent="0.35"/>
    <row r="2" spans="2:19" ht="18.5" x14ac:dyDescent="0.45">
      <c r="B2" s="3" t="s">
        <v>33</v>
      </c>
    </row>
    <row r="3" spans="2:19" ht="14.25" customHeight="1" x14ac:dyDescent="0.35">
      <c r="B3" s="2" t="s">
        <v>39</v>
      </c>
    </row>
    <row r="4" spans="2:19" ht="17" x14ac:dyDescent="0.4">
      <c r="B4" s="4"/>
      <c r="C4" s="4"/>
      <c r="D4" s="4"/>
      <c r="E4" s="4"/>
      <c r="F4" s="4"/>
      <c r="S4" s="6"/>
    </row>
    <row r="5" spans="2:19" ht="5" customHeight="1" x14ac:dyDescent="0.35">
      <c r="B5" s="7"/>
      <c r="C5" s="7"/>
      <c r="D5" s="7"/>
      <c r="E5" s="7"/>
      <c r="F5" s="7"/>
      <c r="G5" s="7"/>
      <c r="H5" s="15"/>
      <c r="I5" s="7"/>
      <c r="J5" s="15"/>
      <c r="K5" s="15"/>
      <c r="L5" s="15"/>
    </row>
    <row r="6" spans="2:19" ht="18.5" x14ac:dyDescent="0.45">
      <c r="B6" s="3" t="s">
        <v>2</v>
      </c>
      <c r="C6" s="8"/>
      <c r="D6" s="8"/>
      <c r="E6" s="8"/>
      <c r="F6" s="8"/>
      <c r="G6" s="5" t="s">
        <v>31</v>
      </c>
      <c r="H6" s="14" t="s">
        <v>0</v>
      </c>
      <c r="I6" s="5"/>
      <c r="J6" s="14" t="s">
        <v>1</v>
      </c>
      <c r="K6" s="14"/>
      <c r="L6" s="14" t="s">
        <v>32</v>
      </c>
    </row>
    <row r="7" spans="2:19" ht="5" customHeight="1" x14ac:dyDescent="0.35">
      <c r="B7" s="9"/>
      <c r="C7" s="9"/>
      <c r="D7" s="9"/>
      <c r="E7" s="9"/>
      <c r="F7" s="9"/>
      <c r="G7" s="19"/>
      <c r="H7" s="17"/>
      <c r="I7" s="9"/>
      <c r="J7" s="17"/>
      <c r="K7" s="17"/>
      <c r="L7" s="17"/>
    </row>
    <row r="8" spans="2:19" ht="5" customHeight="1" x14ac:dyDescent="0.35">
      <c r="B8" s="10"/>
      <c r="C8" s="10"/>
      <c r="D8" s="10"/>
      <c r="E8" s="10"/>
      <c r="F8" s="10"/>
      <c r="G8" s="20"/>
      <c r="H8" s="18"/>
      <c r="J8" s="18"/>
      <c r="K8" s="18"/>
      <c r="L8" s="18"/>
    </row>
    <row r="9" spans="2:19" ht="12" customHeight="1" x14ac:dyDescent="0.35">
      <c r="B9" s="21" t="s">
        <v>20</v>
      </c>
      <c r="C9" s="21"/>
      <c r="D9" s="21"/>
      <c r="E9" s="21"/>
      <c r="F9" s="26" t="s">
        <v>30</v>
      </c>
      <c r="G9" s="27">
        <v>5070107</v>
      </c>
      <c r="H9" s="23">
        <v>2609559</v>
      </c>
      <c r="I9" s="28" t="s">
        <v>30</v>
      </c>
      <c r="J9" s="29">
        <v>0.94289801456874511</v>
      </c>
      <c r="K9" s="28" t="s">
        <v>30</v>
      </c>
      <c r="L9" s="28">
        <v>282462</v>
      </c>
      <c r="N9" s="12"/>
    </row>
    <row r="10" spans="2:19" ht="15.5" x14ac:dyDescent="0.35">
      <c r="B10" s="21" t="s">
        <v>34</v>
      </c>
      <c r="C10" s="21"/>
      <c r="D10" s="21"/>
      <c r="E10" s="21"/>
      <c r="F10" s="21"/>
      <c r="G10" s="27">
        <v>4619325</v>
      </c>
      <c r="H10" s="22">
        <f>6749205-4619325</f>
        <v>2129880</v>
      </c>
      <c r="I10" s="24"/>
      <c r="J10" s="29">
        <v>1.168819370105358</v>
      </c>
      <c r="K10" s="24"/>
      <c r="L10" s="28">
        <v>282462</v>
      </c>
    </row>
    <row r="11" spans="2:19" ht="15.5" x14ac:dyDescent="0.35">
      <c r="B11" s="21" t="s">
        <v>29</v>
      </c>
      <c r="C11" s="21"/>
      <c r="D11" s="21"/>
      <c r="E11" s="21"/>
      <c r="F11" s="21"/>
      <c r="G11" s="25"/>
      <c r="H11" s="23"/>
      <c r="I11" s="24"/>
      <c r="J11" s="24"/>
      <c r="K11" s="24"/>
      <c r="L11" s="24"/>
    </row>
    <row r="12" spans="2:19" ht="5" customHeight="1" x14ac:dyDescent="0.35">
      <c r="B12" s="21"/>
      <c r="C12" s="21"/>
      <c r="D12" s="21"/>
      <c r="E12" s="21"/>
      <c r="F12" s="21"/>
      <c r="G12" s="25"/>
      <c r="H12" s="23"/>
      <c r="I12" s="24"/>
      <c r="J12" s="24"/>
      <c r="K12" s="24"/>
      <c r="L12" s="24"/>
    </row>
    <row r="13" spans="2:19" ht="15.5" x14ac:dyDescent="0.35">
      <c r="B13" s="21"/>
      <c r="C13" s="21"/>
      <c r="D13" s="21" t="s">
        <v>23</v>
      </c>
      <c r="E13" s="21"/>
      <c r="F13" s="21"/>
      <c r="G13" s="27">
        <v>2789666</v>
      </c>
      <c r="H13" s="22">
        <v>2275231</v>
      </c>
      <c r="I13" s="24"/>
      <c r="J13" s="29">
        <v>0.22610231664389241</v>
      </c>
      <c r="K13" s="24"/>
      <c r="L13" s="24">
        <v>136408</v>
      </c>
    </row>
    <row r="14" spans="2:19" ht="15.5" x14ac:dyDescent="0.35">
      <c r="B14" s="21"/>
      <c r="C14" s="21"/>
      <c r="D14" s="21" t="s">
        <v>24</v>
      </c>
      <c r="E14" s="21"/>
      <c r="F14" s="21"/>
      <c r="G14" s="27">
        <v>2182174</v>
      </c>
      <c r="H14" s="22">
        <v>332527</v>
      </c>
      <c r="I14" s="24"/>
      <c r="J14" s="29">
        <v>5.5623964369810572</v>
      </c>
      <c r="K14" s="24"/>
      <c r="L14" s="24">
        <v>141308</v>
      </c>
    </row>
    <row r="15" spans="2:19" ht="15.5" x14ac:dyDescent="0.35">
      <c r="B15" s="21"/>
      <c r="C15" s="21"/>
      <c r="D15" s="21" t="s">
        <v>15</v>
      </c>
      <c r="E15" s="21"/>
      <c r="F15" s="21"/>
      <c r="G15" s="27">
        <v>98267</v>
      </c>
      <c r="H15" s="22">
        <v>1801</v>
      </c>
      <c r="I15" s="24"/>
      <c r="J15" s="29">
        <v>53.562465297057187</v>
      </c>
      <c r="K15" s="24"/>
      <c r="L15" s="24">
        <v>6546</v>
      </c>
    </row>
    <row r="16" spans="2:19" ht="5" customHeight="1" x14ac:dyDescent="0.35">
      <c r="B16" s="21"/>
      <c r="C16" s="21"/>
      <c r="D16" s="21"/>
      <c r="E16" s="21"/>
      <c r="F16" s="21"/>
      <c r="G16" s="36"/>
      <c r="H16" s="34"/>
      <c r="I16" s="33"/>
      <c r="J16" s="38"/>
      <c r="K16" s="33"/>
      <c r="L16" s="33"/>
    </row>
    <row r="17" spans="2:14" ht="15.5" x14ac:dyDescent="0.35">
      <c r="B17" s="21" t="s">
        <v>3</v>
      </c>
      <c r="C17" s="21"/>
      <c r="D17" s="21"/>
      <c r="E17" s="21"/>
      <c r="F17" s="21"/>
      <c r="G17" s="36">
        <f>-1335364-258921</f>
        <v>-1594285</v>
      </c>
      <c r="H17" s="34">
        <f>-1653390-718431</f>
        <v>-2371821</v>
      </c>
      <c r="I17" s="33"/>
      <c r="J17" s="38">
        <v>0.32782237782699453</v>
      </c>
      <c r="K17" s="33"/>
      <c r="L17" s="33">
        <f>465125-978893</f>
        <v>-513768</v>
      </c>
    </row>
    <row r="18" spans="2:14" ht="5" customHeight="1" x14ac:dyDescent="0.35">
      <c r="B18" s="21"/>
      <c r="C18" s="21"/>
      <c r="D18" s="21"/>
      <c r="E18" s="21"/>
      <c r="F18" s="21"/>
      <c r="G18" s="36"/>
      <c r="H18" s="34"/>
      <c r="I18" s="33"/>
      <c r="J18" s="38"/>
      <c r="K18" s="33"/>
      <c r="L18" s="33"/>
    </row>
    <row r="19" spans="2:14" ht="15.5" x14ac:dyDescent="0.35">
      <c r="B19" s="21" t="s">
        <v>16</v>
      </c>
      <c r="C19" s="21"/>
      <c r="D19" s="21"/>
      <c r="E19" s="21"/>
      <c r="F19" s="21"/>
      <c r="G19" s="36">
        <f>12442887-6421125-1306076</f>
        <v>4715686</v>
      </c>
      <c r="H19" s="34">
        <f>8264742-2022614-927802</f>
        <v>5314326</v>
      </c>
      <c r="I19" s="33"/>
      <c r="J19" s="38">
        <v>-0.11264645789513102</v>
      </c>
      <c r="K19" s="33"/>
      <c r="L19" s="33">
        <f>4457428.45-83409</f>
        <v>4374019.45</v>
      </c>
    </row>
    <row r="20" spans="2:14" ht="8" customHeight="1" x14ac:dyDescent="0.35">
      <c r="B20" s="21"/>
      <c r="C20" s="21"/>
      <c r="D20" s="21"/>
      <c r="E20" s="21"/>
      <c r="F20" s="21"/>
      <c r="G20" s="36"/>
      <c r="H20" s="34"/>
      <c r="I20" s="33"/>
      <c r="J20" s="38"/>
      <c r="K20" s="33"/>
      <c r="L20" s="33"/>
    </row>
    <row r="21" spans="2:14" ht="15.5" x14ac:dyDescent="0.35">
      <c r="B21" s="21" t="s">
        <v>35</v>
      </c>
      <c r="C21" s="21"/>
      <c r="D21" s="21"/>
      <c r="E21" s="21"/>
      <c r="F21" s="21"/>
      <c r="G21" s="36">
        <v>1306076</v>
      </c>
      <c r="H21" s="34">
        <v>927802</v>
      </c>
      <c r="I21" s="33"/>
      <c r="J21" s="38">
        <v>0.40770983464144289</v>
      </c>
      <c r="K21" s="33"/>
      <c r="L21" s="33">
        <v>83409</v>
      </c>
    </row>
    <row r="22" spans="2:14" ht="5" customHeight="1" x14ac:dyDescent="0.35">
      <c r="B22" s="21"/>
      <c r="C22" s="21"/>
      <c r="D22" s="21"/>
      <c r="E22" s="21"/>
      <c r="F22" s="21"/>
      <c r="G22" s="36"/>
      <c r="H22" s="34"/>
      <c r="I22" s="33"/>
      <c r="J22" s="38"/>
      <c r="K22" s="33"/>
      <c r="L22" s="33"/>
    </row>
    <row r="23" spans="2:14" ht="15.5" x14ac:dyDescent="0.35">
      <c r="B23" s="21" t="s">
        <v>21</v>
      </c>
      <c r="C23" s="21"/>
      <c r="D23" s="21"/>
      <c r="E23" s="21"/>
      <c r="F23" s="21"/>
      <c r="G23" s="36">
        <v>-452730.8</v>
      </c>
      <c r="H23" s="34">
        <v>-3648683</v>
      </c>
      <c r="I23" s="33"/>
      <c r="J23" s="38">
        <v>0.87591939338111868</v>
      </c>
      <c r="K23" s="33"/>
      <c r="L23" s="33">
        <v>-5610970</v>
      </c>
    </row>
    <row r="24" spans="2:14" ht="5" customHeight="1" x14ac:dyDescent="0.35">
      <c r="B24" s="21"/>
      <c r="C24" s="21"/>
      <c r="D24" s="21"/>
      <c r="E24" s="21"/>
      <c r="F24" s="21"/>
      <c r="G24" s="36"/>
      <c r="H24" s="34"/>
      <c r="I24" s="33"/>
      <c r="J24" s="38"/>
      <c r="K24" s="33"/>
      <c r="L24" s="33"/>
    </row>
    <row r="25" spans="2:14" ht="15.5" x14ac:dyDescent="0.35">
      <c r="B25" s="21" t="s">
        <v>41</v>
      </c>
      <c r="C25" s="21"/>
      <c r="D25" s="21"/>
      <c r="E25" s="21"/>
      <c r="F25" s="21"/>
      <c r="G25" s="36">
        <f>G26+G27+G29+G30+G31+G32+G34+G35+G33+G28</f>
        <v>1907280.869999998</v>
      </c>
      <c r="H25" s="34">
        <f>H26+H27+H29+H30+H31+H32+H34+H35+H33+H28</f>
        <v>-3471449.35569167</v>
      </c>
      <c r="I25" s="33"/>
      <c r="J25" s="38">
        <v>1.5494191833370361</v>
      </c>
      <c r="K25" s="33"/>
      <c r="L25" s="34">
        <f>L26+L27+L29+L30+L31+L32+L34+L35+L33</f>
        <v>-7057892.4271541648</v>
      </c>
    </row>
    <row r="26" spans="2:14" ht="15.75" customHeight="1" outlineLevel="1" x14ac:dyDescent="0.35">
      <c r="B26" s="21"/>
      <c r="C26" s="21"/>
      <c r="D26" s="30" t="s">
        <v>5</v>
      </c>
      <c r="E26" s="21"/>
      <c r="F26" s="21"/>
      <c r="G26" s="27">
        <v>-452730.8</v>
      </c>
      <c r="H26" s="22">
        <f>+H23</f>
        <v>-3648683</v>
      </c>
      <c r="I26" s="33"/>
      <c r="J26" s="38">
        <v>0.87591939338111868</v>
      </c>
      <c r="K26" s="33"/>
      <c r="L26" s="33">
        <v>-5610970</v>
      </c>
      <c r="N26" s="12"/>
    </row>
    <row r="27" spans="2:14" ht="15.75" customHeight="1" outlineLevel="1" x14ac:dyDescent="0.35">
      <c r="B27" s="21"/>
      <c r="C27" s="21"/>
      <c r="D27" s="30" t="s">
        <v>6</v>
      </c>
      <c r="E27" s="21"/>
      <c r="F27" s="21"/>
      <c r="G27" s="27">
        <v>-164826.79999999999</v>
      </c>
      <c r="H27" s="22">
        <v>-638310</v>
      </c>
      <c r="I27" s="33"/>
      <c r="J27" s="38">
        <v>0.7417762529178612</v>
      </c>
      <c r="K27" s="33"/>
      <c r="L27" s="33">
        <v>-274436</v>
      </c>
      <c r="N27" s="12"/>
    </row>
    <row r="28" spans="2:14" ht="15.75" customHeight="1" outlineLevel="1" x14ac:dyDescent="0.35">
      <c r="B28" s="21"/>
      <c r="C28" s="21"/>
      <c r="D28" s="30" t="s">
        <v>25</v>
      </c>
      <c r="E28" s="21"/>
      <c r="F28" s="21"/>
      <c r="G28" s="27">
        <v>483504.7</v>
      </c>
      <c r="H28" s="22">
        <v>58367.14</v>
      </c>
      <c r="I28" s="33"/>
      <c r="J28" s="38">
        <v>7.283851153234508</v>
      </c>
      <c r="K28" s="33"/>
      <c r="L28" s="33">
        <v>0</v>
      </c>
      <c r="N28" s="12"/>
    </row>
    <row r="29" spans="2:14" ht="15.75" customHeight="1" outlineLevel="1" x14ac:dyDescent="0.35">
      <c r="B29" s="21"/>
      <c r="C29" s="21"/>
      <c r="D29" s="30" t="s">
        <v>7</v>
      </c>
      <c r="E29" s="21"/>
      <c r="F29" s="21"/>
      <c r="G29" s="27">
        <v>0</v>
      </c>
      <c r="H29" s="22">
        <v>0</v>
      </c>
      <c r="I29" s="33"/>
      <c r="J29" s="38"/>
      <c r="K29" s="33"/>
      <c r="L29" s="33">
        <v>-132820</v>
      </c>
      <c r="N29" s="12"/>
    </row>
    <row r="30" spans="2:14" ht="15.75" customHeight="1" outlineLevel="1" x14ac:dyDescent="0.35">
      <c r="B30" s="21"/>
      <c r="C30" s="21"/>
      <c r="D30" s="30" t="s">
        <v>8</v>
      </c>
      <c r="E30" s="21"/>
      <c r="F30" s="21"/>
      <c r="G30" s="27">
        <f>2485561-1262319</f>
        <v>1223242</v>
      </c>
      <c r="H30" s="22">
        <v>1262319</v>
      </c>
      <c r="I30" s="33"/>
      <c r="J30" s="38">
        <v>-3.095651733040539E-2</v>
      </c>
      <c r="K30" s="33"/>
      <c r="L30" s="33">
        <v>927907</v>
      </c>
      <c r="N30" s="12"/>
    </row>
    <row r="31" spans="2:14" ht="15.75" customHeight="1" outlineLevel="1" x14ac:dyDescent="0.35">
      <c r="B31" s="21"/>
      <c r="C31" s="21"/>
      <c r="D31" s="30" t="s">
        <v>9</v>
      </c>
      <c r="E31" s="21"/>
      <c r="F31" s="21"/>
      <c r="G31" s="27">
        <v>-19595.009999999998</v>
      </c>
      <c r="H31" s="22">
        <v>122713</v>
      </c>
      <c r="I31" s="33"/>
      <c r="J31" s="38">
        <v>-1.1596816148248352</v>
      </c>
      <c r="K31" s="33"/>
      <c r="L31" s="33">
        <v>-140716</v>
      </c>
      <c r="N31" s="12"/>
    </row>
    <row r="32" spans="2:14" ht="15.75" customHeight="1" outlineLevel="1" x14ac:dyDescent="0.35">
      <c r="B32" s="21"/>
      <c r="C32" s="21"/>
      <c r="D32" s="30" t="s">
        <v>10</v>
      </c>
      <c r="E32" s="21"/>
      <c r="F32" s="21"/>
      <c r="G32" s="27">
        <v>-258920.78</v>
      </c>
      <c r="H32" s="22">
        <v>-718431</v>
      </c>
      <c r="I32" s="33"/>
      <c r="J32" s="38">
        <v>0.63960243920432158</v>
      </c>
      <c r="K32" s="33"/>
      <c r="L32" s="33">
        <v>-978893</v>
      </c>
      <c r="N32" s="12"/>
    </row>
    <row r="33" spans="2:14" ht="15.75" customHeight="1" outlineLevel="1" x14ac:dyDescent="0.35">
      <c r="B33" s="21"/>
      <c r="C33" s="21"/>
      <c r="D33" s="30" t="s">
        <v>18</v>
      </c>
      <c r="E33" s="21"/>
      <c r="F33" s="21"/>
      <c r="G33" s="27">
        <v>-14488831</v>
      </c>
      <c r="H33" s="22">
        <v>-5812219</v>
      </c>
      <c r="I33" s="33"/>
      <c r="J33" s="38">
        <v>-1.4928226207580959</v>
      </c>
      <c r="K33" s="33"/>
      <c r="L33" s="33">
        <v>-682431</v>
      </c>
      <c r="N33" s="12"/>
    </row>
    <row r="34" spans="2:14" ht="15.75" customHeight="1" outlineLevel="1" x14ac:dyDescent="0.35">
      <c r="B34" s="21"/>
      <c r="C34" s="21"/>
      <c r="D34" s="30" t="s">
        <v>11</v>
      </c>
      <c r="E34" s="21"/>
      <c r="F34" s="21"/>
      <c r="G34" s="27">
        <f>G67/2</f>
        <v>9164314</v>
      </c>
      <c r="H34" s="22">
        <v>3880180.5043083299</v>
      </c>
      <c r="I34" s="33"/>
      <c r="J34" s="38">
        <v>1.3618267216755693</v>
      </c>
      <c r="K34" s="33"/>
      <c r="L34" s="33">
        <f>+L67/2</f>
        <v>-2247194.4271541648</v>
      </c>
      <c r="N34" s="12"/>
    </row>
    <row r="35" spans="2:14" ht="15.75" customHeight="1" outlineLevel="1" x14ac:dyDescent="0.35">
      <c r="B35" s="21"/>
      <c r="C35" s="21"/>
      <c r="D35" s="30" t="s">
        <v>17</v>
      </c>
      <c r="E35" s="21"/>
      <c r="F35" s="21"/>
      <c r="G35" s="59">
        <v>6421124.5599999996</v>
      </c>
      <c r="H35" s="60">
        <v>2022614</v>
      </c>
      <c r="I35" s="45"/>
      <c r="J35" s="61">
        <v>2.1746663278312122</v>
      </c>
      <c r="K35" s="45"/>
      <c r="L35" s="45">
        <v>2081661</v>
      </c>
      <c r="M35" s="10"/>
      <c r="N35" s="12"/>
    </row>
    <row r="36" spans="2:14" ht="5" customHeight="1" x14ac:dyDescent="0.35">
      <c r="B36" s="21"/>
      <c r="C36" s="21"/>
      <c r="D36" s="21"/>
      <c r="E36" s="21"/>
      <c r="F36" s="21"/>
      <c r="G36" s="41"/>
      <c r="H36" s="37"/>
      <c r="I36" s="33"/>
      <c r="J36" s="38"/>
      <c r="K36" s="33"/>
      <c r="L36" s="33"/>
    </row>
    <row r="37" spans="2:14" s="10" customFormat="1" ht="5" customHeight="1" x14ac:dyDescent="0.35">
      <c r="B37" s="8"/>
      <c r="C37" s="8"/>
      <c r="D37" s="8"/>
      <c r="E37" s="8"/>
      <c r="F37" s="8"/>
      <c r="G37" s="42"/>
      <c r="H37" s="43"/>
      <c r="I37" s="44"/>
      <c r="J37" s="45"/>
      <c r="K37" s="45"/>
      <c r="L37" s="45"/>
    </row>
    <row r="38" spans="2:14" ht="18.5" x14ac:dyDescent="0.45">
      <c r="B38" s="3" t="s">
        <v>27</v>
      </c>
      <c r="C38" s="8"/>
      <c r="D38" s="8"/>
      <c r="E38" s="8"/>
      <c r="F38" s="8"/>
      <c r="G38" s="42"/>
      <c r="H38" s="43"/>
      <c r="I38" s="44"/>
      <c r="J38" s="45"/>
      <c r="K38" s="45"/>
      <c r="L38" s="45"/>
    </row>
    <row r="39" spans="2:14" ht="5" customHeight="1" x14ac:dyDescent="0.35">
      <c r="B39" s="31"/>
      <c r="C39" s="31"/>
      <c r="D39" s="31"/>
      <c r="E39" s="31"/>
      <c r="F39" s="31"/>
      <c r="G39" s="46"/>
      <c r="H39" s="39"/>
      <c r="I39" s="40"/>
      <c r="J39" s="40"/>
      <c r="K39" s="40"/>
      <c r="L39" s="40"/>
    </row>
    <row r="40" spans="2:14" ht="5" customHeight="1" x14ac:dyDescent="0.35">
      <c r="B40" s="16"/>
      <c r="C40" s="16"/>
      <c r="D40" s="16"/>
      <c r="E40" s="16"/>
      <c r="F40" s="16"/>
      <c r="G40" s="42"/>
      <c r="H40" s="43"/>
      <c r="I40" s="45"/>
      <c r="J40" s="45"/>
      <c r="K40" s="45"/>
      <c r="L40" s="45"/>
    </row>
    <row r="41" spans="2:14" ht="15.5" x14ac:dyDescent="0.35">
      <c r="B41" s="21" t="s">
        <v>38</v>
      </c>
      <c r="C41" s="21"/>
      <c r="D41" s="21"/>
      <c r="E41" s="21"/>
      <c r="F41" s="21"/>
      <c r="G41" s="36">
        <v>2614727</v>
      </c>
      <c r="H41" s="34">
        <v>15664718</v>
      </c>
      <c r="I41" s="33"/>
      <c r="J41" s="38">
        <v>-0.8330817701282589</v>
      </c>
      <c r="K41" s="33"/>
      <c r="L41" s="33">
        <v>72676718</v>
      </c>
      <c r="N41" s="12"/>
    </row>
    <row r="42" spans="2:14" ht="5" customHeight="1" x14ac:dyDescent="0.35">
      <c r="B42" s="16"/>
      <c r="C42" s="16"/>
      <c r="D42" s="16"/>
      <c r="E42" s="16"/>
      <c r="F42" s="16"/>
      <c r="G42" s="42"/>
      <c r="H42" s="43"/>
      <c r="I42" s="33"/>
      <c r="J42" s="45"/>
      <c r="K42" s="45"/>
      <c r="L42" s="45"/>
    </row>
    <row r="43" spans="2:14" ht="15.5" x14ac:dyDescent="0.35">
      <c r="B43" s="21" t="s">
        <v>19</v>
      </c>
      <c r="C43" s="21"/>
      <c r="D43" s="21"/>
      <c r="E43" s="21"/>
      <c r="F43" s="21"/>
      <c r="G43" s="36">
        <v>44488471</v>
      </c>
      <c r="H43" s="34">
        <f>21780867+14421659</f>
        <v>36202526</v>
      </c>
      <c r="I43" s="33"/>
      <c r="J43" s="38">
        <v>0.22887753744034325</v>
      </c>
      <c r="K43" s="33"/>
      <c r="L43" s="33">
        <f>7938442+6882158</f>
        <v>14820600</v>
      </c>
      <c r="N43" s="12"/>
    </row>
    <row r="44" spans="2:14" ht="5" customHeight="1" x14ac:dyDescent="0.35">
      <c r="B44" s="21"/>
      <c r="C44" s="21"/>
      <c r="D44" s="21"/>
      <c r="E44" s="21"/>
      <c r="F44" s="21"/>
      <c r="G44" s="36"/>
      <c r="H44" s="34"/>
      <c r="I44" s="33"/>
      <c r="J44" s="38"/>
      <c r="K44" s="33"/>
      <c r="L44" s="33"/>
    </row>
    <row r="45" spans="2:14" ht="15.5" x14ac:dyDescent="0.35">
      <c r="B45" s="21" t="s">
        <v>12</v>
      </c>
      <c r="C45" s="21"/>
      <c r="D45" s="21"/>
      <c r="E45" s="21"/>
      <c r="F45" s="21"/>
      <c r="G45" s="36">
        <v>257110181</v>
      </c>
      <c r="H45" s="34">
        <v>240030481</v>
      </c>
      <c r="I45" s="33"/>
      <c r="J45" s="38">
        <v>7.1156379509983977E-2</v>
      </c>
      <c r="K45" s="33"/>
      <c r="L45" s="33">
        <v>204330199</v>
      </c>
    </row>
    <row r="46" spans="2:14" ht="5" customHeight="1" collapsed="1" x14ac:dyDescent="0.35">
      <c r="B46" s="21"/>
      <c r="C46" s="21"/>
      <c r="D46" s="21"/>
      <c r="E46" s="21"/>
      <c r="F46" s="21"/>
      <c r="G46" s="41"/>
      <c r="H46" s="37"/>
      <c r="I46" s="33"/>
      <c r="J46" s="33"/>
      <c r="K46" s="33"/>
      <c r="L46" s="33"/>
    </row>
    <row r="47" spans="2:14" s="10" customFormat="1" ht="5" customHeight="1" x14ac:dyDescent="0.35">
      <c r="B47" s="8"/>
      <c r="C47" s="8"/>
      <c r="D47" s="8"/>
      <c r="E47" s="8"/>
      <c r="F47" s="8"/>
      <c r="G47" s="42"/>
      <c r="H47" s="43"/>
      <c r="I47" s="44"/>
      <c r="J47" s="45"/>
      <c r="K47" s="45"/>
      <c r="L47" s="45"/>
    </row>
    <row r="48" spans="2:14" ht="18.5" x14ac:dyDescent="0.45">
      <c r="B48" s="3" t="s">
        <v>28</v>
      </c>
      <c r="C48" s="8"/>
      <c r="D48" s="8"/>
      <c r="E48" s="8"/>
      <c r="F48" s="8"/>
      <c r="G48" s="42"/>
      <c r="H48" s="43"/>
      <c r="I48" s="44"/>
      <c r="J48" s="45"/>
      <c r="K48" s="45"/>
      <c r="L48" s="45"/>
    </row>
    <row r="49" spans="2:14" ht="5" customHeight="1" x14ac:dyDescent="0.35">
      <c r="B49" s="31"/>
      <c r="C49" s="31"/>
      <c r="D49" s="31"/>
      <c r="E49" s="31"/>
      <c r="F49" s="31"/>
      <c r="G49" s="46"/>
      <c r="H49" s="39"/>
      <c r="I49" s="40"/>
      <c r="J49" s="40"/>
      <c r="K49" s="40"/>
      <c r="L49" s="40"/>
    </row>
    <row r="50" spans="2:14" ht="5" customHeight="1" x14ac:dyDescent="0.35">
      <c r="B50" s="16"/>
      <c r="C50" s="16"/>
      <c r="D50" s="16"/>
      <c r="E50" s="16"/>
      <c r="F50" s="16"/>
      <c r="G50" s="42"/>
      <c r="H50" s="43"/>
      <c r="I50" s="33"/>
      <c r="J50" s="45"/>
      <c r="K50" s="45"/>
      <c r="L50" s="45"/>
    </row>
    <row r="51" spans="2:14" ht="15.5" x14ac:dyDescent="0.35">
      <c r="B51" s="21" t="s">
        <v>22</v>
      </c>
      <c r="C51" s="21"/>
      <c r="D51" s="21"/>
      <c r="E51" s="21"/>
      <c r="F51" s="21"/>
      <c r="G51" s="41"/>
      <c r="H51" s="37"/>
      <c r="I51" s="33"/>
      <c r="J51" s="38"/>
      <c r="K51" s="33"/>
      <c r="L51" s="33"/>
    </row>
    <row r="52" spans="2:14" ht="15.5" x14ac:dyDescent="0.35">
      <c r="B52" s="21"/>
      <c r="C52" s="21"/>
      <c r="D52" s="21" t="s">
        <v>13</v>
      </c>
      <c r="E52" s="21"/>
      <c r="F52" s="21"/>
      <c r="G52" s="56">
        <v>7.51</v>
      </c>
      <c r="H52" s="47">
        <v>4.9780821859567217</v>
      </c>
      <c r="I52" s="33"/>
      <c r="J52" s="38">
        <v>0.50861310027903384</v>
      </c>
      <c r="K52" s="33"/>
      <c r="L52" s="33"/>
      <c r="N52" s="12"/>
    </row>
    <row r="53" spans="2:14" ht="15.5" x14ac:dyDescent="0.35">
      <c r="B53" s="21"/>
      <c r="C53" s="21"/>
      <c r="D53" s="21" t="s">
        <v>14</v>
      </c>
      <c r="E53" s="21"/>
      <c r="F53" s="21"/>
      <c r="G53" s="56">
        <v>7.43</v>
      </c>
      <c r="H53" s="47">
        <v>7.1733133193022987</v>
      </c>
      <c r="I53" s="33"/>
      <c r="J53" s="38">
        <v>3.5783559043349761E-2</v>
      </c>
      <c r="K53" s="33"/>
      <c r="L53" s="48">
        <v>8.4600000000000009</v>
      </c>
      <c r="N53" s="12"/>
    </row>
    <row r="54" spans="2:14" ht="5" customHeight="1" x14ac:dyDescent="0.35">
      <c r="B54" s="21"/>
      <c r="C54" s="21"/>
      <c r="D54" s="21"/>
      <c r="E54" s="21"/>
      <c r="F54" s="21"/>
      <c r="G54" s="41"/>
      <c r="H54" s="37"/>
      <c r="I54" s="33"/>
      <c r="J54" s="33"/>
      <c r="K54" s="33"/>
      <c r="L54" s="33"/>
    </row>
    <row r="55" spans="2:14" ht="5" customHeight="1" x14ac:dyDescent="0.35">
      <c r="B55" s="21"/>
      <c r="C55" s="21"/>
      <c r="D55" s="21"/>
      <c r="E55" s="21"/>
      <c r="F55" s="21"/>
      <c r="G55" s="44"/>
      <c r="H55" s="33"/>
      <c r="I55" s="33"/>
      <c r="J55" s="33"/>
      <c r="K55" s="33"/>
      <c r="L55" s="33"/>
    </row>
    <row r="56" spans="2:14" ht="18.5" x14ac:dyDescent="0.45">
      <c r="B56" s="3" t="s">
        <v>26</v>
      </c>
      <c r="C56" s="8"/>
      <c r="D56" s="8"/>
      <c r="E56" s="8"/>
      <c r="F56" s="8"/>
      <c r="G56" s="49"/>
      <c r="H56" s="50"/>
      <c r="I56" s="51"/>
      <c r="J56" s="50"/>
      <c r="K56" s="50"/>
      <c r="L56" s="50"/>
    </row>
    <row r="57" spans="2:14" ht="5" customHeight="1" x14ac:dyDescent="0.35">
      <c r="B57" s="31"/>
      <c r="C57" s="31"/>
      <c r="D57" s="31"/>
      <c r="E57" s="31"/>
      <c r="F57" s="31"/>
      <c r="G57" s="52"/>
      <c r="H57" s="53"/>
      <c r="I57" s="53"/>
      <c r="J57" s="53"/>
      <c r="K57" s="53"/>
      <c r="L57" s="53"/>
    </row>
    <row r="58" spans="2:14" ht="5" customHeight="1" x14ac:dyDescent="0.35">
      <c r="B58" s="16"/>
      <c r="C58" s="16"/>
      <c r="D58" s="16"/>
      <c r="E58" s="16"/>
      <c r="F58" s="16"/>
      <c r="G58" s="49"/>
      <c r="H58" s="50"/>
      <c r="I58" s="54"/>
      <c r="J58" s="50"/>
      <c r="K58" s="50"/>
      <c r="L58" s="50"/>
    </row>
    <row r="59" spans="2:14" ht="15.5" x14ac:dyDescent="0.35">
      <c r="B59" s="21" t="s">
        <v>20</v>
      </c>
      <c r="C59" s="21"/>
      <c r="D59" s="21"/>
      <c r="E59" s="21"/>
      <c r="F59" s="21"/>
      <c r="G59" s="36">
        <f>46715496-H59</f>
        <v>32356064.369999997</v>
      </c>
      <c r="H59" s="34">
        <v>14359431.630000001</v>
      </c>
      <c r="I59" s="33"/>
      <c r="J59" s="38">
        <v>1.2532970108929022</v>
      </c>
      <c r="K59" s="33"/>
      <c r="L59" s="33">
        <v>0</v>
      </c>
    </row>
    <row r="60" spans="2:14" ht="5" customHeight="1" x14ac:dyDescent="0.35">
      <c r="B60" s="21"/>
      <c r="C60" s="21"/>
      <c r="D60" s="21"/>
      <c r="E60" s="21"/>
      <c r="F60" s="21"/>
      <c r="G60" s="36"/>
      <c r="H60" s="34"/>
      <c r="I60" s="33"/>
      <c r="J60" s="38"/>
      <c r="K60" s="33"/>
      <c r="L60" s="33"/>
    </row>
    <row r="61" spans="2:14" ht="15.5" x14ac:dyDescent="0.35">
      <c r="B61" s="21" t="s">
        <v>3</v>
      </c>
      <c r="C61" s="21"/>
      <c r="D61" s="21"/>
      <c r="E61" s="21"/>
      <c r="F61" s="21"/>
      <c r="G61" s="36">
        <f>36346035-H61</f>
        <v>27062800</v>
      </c>
      <c r="H61" s="34">
        <v>9283235</v>
      </c>
      <c r="I61" s="33"/>
      <c r="J61" s="38">
        <v>1.9152337520271758</v>
      </c>
      <c r="K61" s="33"/>
      <c r="L61" s="33">
        <v>0</v>
      </c>
    </row>
    <row r="62" spans="2:14" ht="5" customHeight="1" x14ac:dyDescent="0.35">
      <c r="B62" s="21"/>
      <c r="C62" s="21"/>
      <c r="D62" s="21"/>
      <c r="E62" s="21"/>
      <c r="F62" s="21"/>
      <c r="G62" s="36"/>
      <c r="H62" s="34"/>
      <c r="I62" s="33"/>
      <c r="J62" s="38"/>
      <c r="K62" s="33"/>
      <c r="L62" s="33"/>
    </row>
    <row r="63" spans="2:14" ht="15.5" x14ac:dyDescent="0.35">
      <c r="B63" s="21" t="s">
        <v>4</v>
      </c>
      <c r="C63" s="21"/>
      <c r="D63" s="21"/>
      <c r="E63" s="21"/>
      <c r="F63" s="21"/>
      <c r="G63" s="36">
        <f>3712467-H63</f>
        <v>2383873</v>
      </c>
      <c r="H63" s="34">
        <v>1328594</v>
      </c>
      <c r="I63" s="33"/>
      <c r="J63" s="38">
        <v>0.79428252724308557</v>
      </c>
      <c r="K63" s="33"/>
      <c r="L63" s="33">
        <v>760575.25</v>
      </c>
    </row>
    <row r="64" spans="2:14" ht="5" customHeight="1" x14ac:dyDescent="0.35">
      <c r="B64" s="21"/>
      <c r="C64" s="21"/>
      <c r="D64" s="21"/>
      <c r="E64" s="21"/>
      <c r="F64" s="21"/>
      <c r="G64" s="36"/>
      <c r="H64" s="34"/>
      <c r="I64" s="33"/>
      <c r="J64" s="38"/>
      <c r="K64" s="33"/>
      <c r="L64" s="33"/>
    </row>
    <row r="65" spans="2:14" ht="15.5" x14ac:dyDescent="0.35">
      <c r="B65" s="21" t="s">
        <v>40</v>
      </c>
      <c r="C65" s="21"/>
      <c r="D65" s="21"/>
      <c r="E65" s="21"/>
      <c r="F65" s="21"/>
      <c r="G65" s="36">
        <v>37206719</v>
      </c>
      <c r="H65" s="34">
        <v>11427641</v>
      </c>
      <c r="I65" s="33"/>
      <c r="J65" s="38">
        <v>2.2558529796307041</v>
      </c>
      <c r="K65" s="33"/>
      <c r="L65" s="33">
        <v>-261382.43</v>
      </c>
    </row>
    <row r="66" spans="2:14" ht="5" customHeight="1" x14ac:dyDescent="0.35">
      <c r="B66" s="21"/>
      <c r="C66" s="21"/>
      <c r="D66" s="21"/>
      <c r="E66" s="21"/>
      <c r="F66" s="21"/>
      <c r="G66" s="36"/>
      <c r="H66" s="34"/>
      <c r="I66" s="33"/>
      <c r="J66" s="38"/>
      <c r="K66" s="33"/>
      <c r="L66" s="33"/>
    </row>
    <row r="67" spans="2:14" ht="15.5" x14ac:dyDescent="0.35">
      <c r="B67" s="21" t="s">
        <v>42</v>
      </c>
      <c r="C67" s="21"/>
      <c r="D67" s="21"/>
      <c r="E67" s="21"/>
      <c r="F67" s="21"/>
      <c r="G67" s="36">
        <f>SUM(G68:G76)</f>
        <v>18328628</v>
      </c>
      <c r="H67" s="34">
        <v>7760361.0086166598</v>
      </c>
      <c r="I67" s="33"/>
      <c r="J67" s="38">
        <v>1.3618267216755693</v>
      </c>
      <c r="K67" s="33"/>
      <c r="L67" s="33">
        <f>SUM(L68:L76)</f>
        <v>-4494388.8543083295</v>
      </c>
    </row>
    <row r="68" spans="2:14" ht="15.75" customHeight="1" outlineLevel="1" x14ac:dyDescent="0.35">
      <c r="D68" s="2" t="s">
        <v>5</v>
      </c>
      <c r="G68" s="36">
        <v>37206719</v>
      </c>
      <c r="H68" s="34">
        <v>-3648683</v>
      </c>
      <c r="I68" s="55"/>
      <c r="J68" s="38">
        <v>11.197301053558229</v>
      </c>
      <c r="K68" s="35"/>
      <c r="L68" s="33">
        <v>-261382.43</v>
      </c>
      <c r="N68" s="12"/>
    </row>
    <row r="69" spans="2:14" ht="15.75" customHeight="1" outlineLevel="1" x14ac:dyDescent="0.35">
      <c r="D69" s="2" t="s">
        <v>6</v>
      </c>
      <c r="G69" s="36">
        <v>389242</v>
      </c>
      <c r="H69" s="34">
        <v>-638310</v>
      </c>
      <c r="I69" s="55"/>
      <c r="J69" s="38">
        <v>1.6098008804499382</v>
      </c>
      <c r="K69" s="35"/>
      <c r="L69" s="33">
        <v>-74.7</v>
      </c>
      <c r="N69" s="12"/>
    </row>
    <row r="70" spans="2:14" ht="15.75" customHeight="1" outlineLevel="1" x14ac:dyDescent="0.35">
      <c r="D70" s="2" t="s">
        <v>25</v>
      </c>
      <c r="G70" s="36">
        <v>33132</v>
      </c>
      <c r="H70" s="34">
        <v>58367.14</v>
      </c>
      <c r="I70" s="55"/>
      <c r="J70" s="38">
        <v>-0.43235183358307433</v>
      </c>
      <c r="K70" s="35"/>
      <c r="L70" s="35">
        <v>-77106.080000000002</v>
      </c>
      <c r="N70" s="12"/>
    </row>
    <row r="71" spans="2:14" ht="15.75" customHeight="1" outlineLevel="1" x14ac:dyDescent="0.35">
      <c r="D71" s="2" t="s">
        <v>7</v>
      </c>
      <c r="G71" s="36">
        <v>6594395</v>
      </c>
      <c r="H71" s="34">
        <v>0</v>
      </c>
      <c r="I71" s="55"/>
      <c r="J71" s="38"/>
      <c r="K71" s="35"/>
      <c r="L71" s="35">
        <v>0</v>
      </c>
      <c r="N71" s="12"/>
    </row>
    <row r="72" spans="2:14" ht="15.75" customHeight="1" outlineLevel="1" x14ac:dyDescent="0.35">
      <c r="D72" s="2" t="s">
        <v>8</v>
      </c>
      <c r="G72" s="36">
        <v>516839</v>
      </c>
      <c r="H72" s="34">
        <v>1262319</v>
      </c>
      <c r="I72" s="55"/>
      <c r="J72" s="38">
        <v>-0.59056387490008466</v>
      </c>
      <c r="K72" s="35"/>
      <c r="L72" s="35">
        <v>602836.44999999995</v>
      </c>
      <c r="N72" s="12"/>
    </row>
    <row r="73" spans="2:14" ht="15.75" customHeight="1" outlineLevel="1" x14ac:dyDescent="0.35">
      <c r="D73" s="2" t="s">
        <v>9</v>
      </c>
      <c r="G73" s="36">
        <v>0</v>
      </c>
      <c r="H73" s="34">
        <v>122713</v>
      </c>
      <c r="I73" s="55"/>
      <c r="J73" s="38">
        <v>-1</v>
      </c>
      <c r="K73" s="35"/>
      <c r="L73" s="35">
        <v>602836.44999999995</v>
      </c>
      <c r="N73" s="12"/>
    </row>
    <row r="74" spans="2:14" ht="15.75" customHeight="1" outlineLevel="1" x14ac:dyDescent="0.35">
      <c r="D74" s="2" t="s">
        <v>10</v>
      </c>
      <c r="G74" s="36">
        <v>-19540174</v>
      </c>
      <c r="H74" s="34">
        <v>-718431</v>
      </c>
      <c r="I74" s="55"/>
      <c r="J74" s="38">
        <v>-26.198400403100646</v>
      </c>
      <c r="K74" s="35"/>
      <c r="L74" s="35">
        <v>-422012.04</v>
      </c>
      <c r="N74" s="12"/>
    </row>
    <row r="75" spans="2:14" ht="15.75" customHeight="1" outlineLevel="1" x14ac:dyDescent="0.35">
      <c r="D75" s="2" t="s">
        <v>36</v>
      </c>
      <c r="G75" s="36">
        <v>-6871525</v>
      </c>
      <c r="H75" s="34">
        <v>-5812219</v>
      </c>
      <c r="I75" s="55"/>
      <c r="J75" s="38">
        <v>-0.18225500450000248</v>
      </c>
      <c r="K75" s="35"/>
      <c r="L75" s="35">
        <f>+(G75-H75)</f>
        <v>-1059306</v>
      </c>
      <c r="N75" s="12"/>
    </row>
    <row r="76" spans="2:14" ht="15.75" customHeight="1" outlineLevel="1" x14ac:dyDescent="0.35">
      <c r="D76" s="2" t="s">
        <v>37</v>
      </c>
      <c r="G76" s="36">
        <v>0</v>
      </c>
      <c r="H76" s="34">
        <v>3880180.5043083299</v>
      </c>
      <c r="I76" s="55"/>
      <c r="J76" s="38">
        <v>-1</v>
      </c>
      <c r="K76" s="35"/>
      <c r="L76" s="35">
        <f t="shared" ref="L76:L77" si="0">+(G76-H76)</f>
        <v>-3880180.5043083299</v>
      </c>
      <c r="N76" s="12"/>
    </row>
    <row r="77" spans="2:14" ht="15.75" customHeight="1" outlineLevel="1" x14ac:dyDescent="0.35">
      <c r="D77" s="2" t="s">
        <v>17</v>
      </c>
      <c r="G77" s="57">
        <v>0</v>
      </c>
      <c r="H77" s="58">
        <v>2022614</v>
      </c>
      <c r="I77" s="11"/>
      <c r="J77" s="38">
        <v>-1</v>
      </c>
      <c r="K77" s="13"/>
      <c r="L77" s="35">
        <f t="shared" si="0"/>
        <v>-2022614</v>
      </c>
      <c r="N77" s="12"/>
    </row>
    <row r="78" spans="2:14" x14ac:dyDescent="0.35">
      <c r="F78" s="32"/>
    </row>
    <row r="79" spans="2:14" ht="61.5" customHeight="1" x14ac:dyDescent="0.35">
      <c r="B79" s="62" t="s">
        <v>43</v>
      </c>
      <c r="C79" s="62"/>
      <c r="D79" s="62"/>
      <c r="E79" s="62"/>
      <c r="F79" s="62"/>
      <c r="G79" s="62"/>
      <c r="H79" s="62"/>
      <c r="I79" s="62"/>
      <c r="J79" s="62"/>
      <c r="K79" s="62"/>
      <c r="L79" s="62"/>
    </row>
    <row r="80" spans="2:14" ht="9.75" customHeight="1" x14ac:dyDescent="0.35"/>
    <row r="81" spans="2:12" ht="48" customHeight="1" x14ac:dyDescent="0.35">
      <c r="B81" s="62" t="s">
        <v>44</v>
      </c>
      <c r="C81" s="62"/>
      <c r="D81" s="62"/>
      <c r="E81" s="62"/>
      <c r="F81" s="62"/>
      <c r="G81" s="62"/>
      <c r="H81" s="62"/>
      <c r="I81" s="62"/>
      <c r="J81" s="62"/>
      <c r="K81" s="62"/>
      <c r="L81" s="62"/>
    </row>
  </sheetData>
  <mergeCells count="2">
    <mergeCell ref="B79:L79"/>
    <mergeCell ref="B81:L81"/>
  </mergeCells>
  <pageMargins left="0.70866141732283472" right="0.70866141732283472" top="0.74803149606299213" bottom="0.74803149606299213" header="0.31496062992125984" footer="0.31496062992125984"/>
  <pageSetup scale="75" orientation="portrait" r:id="rId1"/>
  <ignoredErrors>
    <ignoredError sqref="G6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3A1CA5E06324448EC2801A28D88128" ma:contentTypeVersion="9" ma:contentTypeDescription="Create a new document." ma:contentTypeScope="" ma:versionID="b5a18a44296aa40532a4975aaa3aba85">
  <xsd:schema xmlns:xsd="http://www.w3.org/2001/XMLSchema" xmlns:xs="http://www.w3.org/2001/XMLSchema" xmlns:p="http://schemas.microsoft.com/office/2006/metadata/properties" xmlns:ns2="278e1a7a-abe5-4c12-9960-8d7d378dc6be" xmlns:ns3="eeca579b-6d2c-4e04-bc56-18ed77ccb83d" targetNamespace="http://schemas.microsoft.com/office/2006/metadata/properties" ma:root="true" ma:fieldsID="cca4bf7d0e11355d4dc21e72e8059b78" ns2:_="" ns3:_="">
    <xsd:import namespace="278e1a7a-abe5-4c12-9960-8d7d378dc6be"/>
    <xsd:import namespace="eeca579b-6d2c-4e04-bc56-18ed77ccb83d"/>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e1a7a-abe5-4c12-9960-8d7d378dc6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ca579b-6d2c-4e04-bc56-18ed77ccb8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2D957203-5BFF-4B9C-A488-F1BA7C234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e1a7a-abe5-4c12-9960-8d7d378dc6be"/>
    <ds:schemaRef ds:uri="eeca579b-6d2c-4e04-bc56-18ed77ccb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1BFEEF-C731-481A-B078-34C823709C14}">
  <ds:schemaRefs>
    <ds:schemaRef ds:uri="http://schemas.microsoft.com/sharepoint/v3/contenttype/forms"/>
  </ds:schemaRefs>
</ds:datastoreItem>
</file>

<file path=customXml/itemProps3.xml><?xml version="1.0" encoding="utf-8"?>
<ds:datastoreItem xmlns:ds="http://schemas.openxmlformats.org/officeDocument/2006/customXml" ds:itemID="{24A37680-6E66-420E-9505-DBA6F01632DE}">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eeca579b-6d2c-4e04-bc56-18ed77ccb83d"/>
    <ds:schemaRef ds:uri="http://schemas.microsoft.com/office/infopath/2007/PartnerControls"/>
    <ds:schemaRef ds:uri="http://purl.org/dc/terms/"/>
    <ds:schemaRef ds:uri="278e1a7a-abe5-4c12-9960-8d7d378dc6be"/>
    <ds:schemaRef ds:uri="http://www.w3.org/XML/1998/namespace"/>
    <ds:schemaRef ds:uri="http://purl.org/dc/dcmitype/"/>
  </ds:schemaRefs>
</ds:datastoreItem>
</file>

<file path=customXml/itemProps4.xml><?xml version="1.0" encoding="utf-8"?>
<ds:datastoreItem xmlns:ds="http://schemas.openxmlformats.org/officeDocument/2006/customXml" ds:itemID="{4B84073C-F878-406F-858C-7C53916D6C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Proposed 1 (PSF highlights)</vt:lpstr>
      <vt:lpstr>'Proposed 1 (PSF highlights)'!Print_Area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Souky Mahfoud Filali</dc:creator>
  <cp:lastModifiedBy>Paskunaite, Karolina</cp:lastModifiedBy>
  <cp:lastPrinted>2019-08-29T04:41:19Z</cp:lastPrinted>
  <dcterms:created xsi:type="dcterms:W3CDTF">2019-05-30T04:29:37Z</dcterms:created>
  <dcterms:modified xsi:type="dcterms:W3CDTF">2019-08-29T06:10:17Z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0x0101009E3A1CA5E06324448EC2801A28D88128</vt:lpwstr>
  </property>
  <property fmtid="{D5CDD505-2E9C-101B-9397-08002B2CF9AE}" pid="3" name="TBCO_ScreenResolution">
    <vt:lpwstr>96 96 1920 1080</vt:lpwstr>
  </property>
</Properties>
</file>